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https://betco1-my.sharepoint.com/personal/kstrait_betco_com/Documents/Documents/New Product Development/Equipment/Small Scrubber Project/Launch Materials/"/>
    </mc:Choice>
  </mc:AlternateContent>
  <xr:revisionPtr revIDLastSave="0" documentId="8_{E534BD7E-A8EC-4049-B53E-C9C2C4AB8FDC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GeneSys20Orb-Savings Calculator" sheetId="2" r:id="rId1"/>
    <sheet name="Calculations" sheetId="1" state="hidden" r:id="rId2"/>
  </sheets>
  <definedNames>
    <definedName name="_xlnm.Print_Area" localSheetId="0">'GeneSys20Orb-Savings Calculator'!$A$13:$M$53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3" i="1"/>
  <c r="D21" i="1"/>
  <c r="D19" i="1"/>
  <c r="D9" i="1"/>
  <c r="E44" i="1" l="1"/>
  <c r="D36" i="1"/>
  <c r="D5" i="1"/>
  <c r="D17" i="1"/>
  <c r="M15" i="1"/>
  <c r="J15" i="1"/>
  <c r="J23" i="1" s="1"/>
  <c r="M23" i="1" l="1"/>
  <c r="J24" i="1"/>
  <c r="E45" i="1"/>
  <c r="E46" i="1"/>
  <c r="H29" i="1"/>
  <c r="E22" i="2" s="1"/>
  <c r="D29" i="1"/>
  <c r="E23" i="2" s="1"/>
  <c r="E29" i="2" l="1"/>
  <c r="F29" i="2"/>
  <c r="H38" i="1"/>
  <c r="F22" i="2" s="1"/>
  <c r="D44" i="1"/>
  <c r="D45" i="1"/>
  <c r="D46" i="1"/>
  <c r="D38" i="1"/>
  <c r="D40" i="1" s="1"/>
  <c r="E26" i="2" s="1"/>
  <c r="D31" i="1"/>
  <c r="D33" i="1"/>
  <c r="F23" i="2" l="1"/>
  <c r="D32" i="1"/>
  <c r="E25" i="2"/>
</calcChain>
</file>

<file path=xl/sharedStrings.xml><?xml version="1.0" encoding="utf-8"?>
<sst xmlns="http://schemas.openxmlformats.org/spreadsheetml/2006/main" count="70" uniqueCount="51">
  <si>
    <t>Square footage</t>
  </si>
  <si>
    <t>Path width w/ 2" overlap</t>
  </si>
  <si>
    <t>Speed</t>
  </si>
  <si>
    <t>Solution flow rate</t>
  </si>
  <si>
    <t>Time per tank</t>
  </si>
  <si>
    <t>Run time</t>
  </si>
  <si>
    <t>Sq ft per tank</t>
  </si>
  <si>
    <t>Sq ft per battery charge</t>
  </si>
  <si>
    <t>Traditional Stripping with 20" Floor Machine (ISSA Cleaning Times)</t>
  </si>
  <si>
    <t>Sq ft</t>
  </si>
  <si>
    <t>Time</t>
  </si>
  <si>
    <t>minutes</t>
  </si>
  <si>
    <t>sq ft / hr</t>
  </si>
  <si>
    <t>Modified for 20" 175 RPM Floor Machine</t>
  </si>
  <si>
    <t>From ISSA Cleaning Times - Strip with 17" 175 RPM Floor Machine - Requires Separate Wet Pick-up</t>
  </si>
  <si>
    <t xml:space="preserve">From ISSA Cleaning Times - Wet Pick-up with 24" Pick-up Tool </t>
  </si>
  <si>
    <t>Totals for both applications</t>
  </si>
  <si>
    <t>sq ft</t>
  </si>
  <si>
    <t>ft</t>
  </si>
  <si>
    <t>ft/min</t>
  </si>
  <si>
    <t>Tank size</t>
  </si>
  <si>
    <t>gal</t>
  </si>
  <si>
    <t>gpm</t>
  </si>
  <si>
    <t>Sq ft per hour</t>
  </si>
  <si>
    <t>Time to complete sq ft</t>
  </si>
  <si>
    <t>hours</t>
  </si>
  <si>
    <t>weeks</t>
  </si>
  <si>
    <t>Avg Labor Rate</t>
  </si>
  <si>
    <t>per hour</t>
  </si>
  <si>
    <t>Labor Savings</t>
  </si>
  <si>
    <t>Labor $$ Savings</t>
  </si>
  <si>
    <t>Total Cost</t>
  </si>
  <si>
    <t>Traditional Stripping</t>
  </si>
  <si>
    <t>25,000 sq ft</t>
  </si>
  <si>
    <t>50,000 sq ft</t>
  </si>
  <si>
    <t>100,000 sq ft</t>
  </si>
  <si>
    <t>Labor Rate</t>
  </si>
  <si>
    <t>Finished Floor Size</t>
  </si>
  <si>
    <t>Simply input the size of your finished floor that needs to be stripped &amp; your labor rate to calculate the savings!</t>
  </si>
  <si>
    <t>Labor Time (hr)</t>
  </si>
  <si>
    <t>Labor Cost ($)</t>
  </si>
  <si>
    <t>*  Traditional Stripping uses ISSA Cleaning Times Handbook times and processes</t>
  </si>
  <si>
    <t>Less Time and Cost!!</t>
  </si>
  <si>
    <t xml:space="preserve">You Save:  </t>
  </si>
  <si>
    <t>Finish Removal Labor 
Savings Calculator</t>
  </si>
  <si>
    <t>Hours</t>
  </si>
  <si>
    <t>GeneSys 28 Orbital</t>
  </si>
  <si>
    <t>GeneSys 28" Orbital</t>
  </si>
  <si>
    <t>Labor Savings Calculator:  GeneSys 28" Orbital Scrubber versus Traditional Stripping</t>
  </si>
  <si>
    <t>GeneSyS 28ORB</t>
  </si>
  <si>
    <r>
      <rPr>
        <b/>
        <sz val="36"/>
        <color theme="0"/>
        <rFont val="Arial"/>
        <family val="2"/>
      </rPr>
      <t>Betco</t>
    </r>
    <r>
      <rPr>
        <b/>
        <vertAlign val="superscript"/>
        <sz val="26"/>
        <color theme="0"/>
        <rFont val="Arial"/>
        <family val="2"/>
      </rPr>
      <t>®</t>
    </r>
    <r>
      <rPr>
        <b/>
        <sz val="36"/>
        <color theme="0"/>
        <rFont val="Arial"/>
        <family val="2"/>
      </rPr>
      <t xml:space="preserve"> GeneSys</t>
    </r>
    <r>
      <rPr>
        <b/>
        <sz val="36"/>
        <color theme="0"/>
        <rFont val="Calibri"/>
        <family val="2"/>
      </rPr>
      <t>™</t>
    </r>
    <r>
      <rPr>
        <b/>
        <vertAlign val="superscript"/>
        <sz val="36"/>
        <color theme="0"/>
        <rFont val="Arial"/>
        <family val="2"/>
      </rPr>
      <t xml:space="preserve"> </t>
    </r>
    <r>
      <rPr>
        <b/>
        <sz val="36"/>
        <color theme="0"/>
        <rFont val="Arial"/>
        <family val="2"/>
      </rPr>
      <t>20ORB Orbital Scrubber vs. Traditional Stripping*</t>
    </r>
    <r>
      <rPr>
        <b/>
        <sz val="36"/>
        <color theme="0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</si>
</sst>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8"/>
      <name val="Arial"/>
      <family val="2"/>
    </font>
    <font>
      <b/>
      <sz val="36"/>
      <color theme="0"/>
      <name val="Calibri"/>
      <family val="2"/>
      <scheme val="minor"/>
    </font>
    <font>
      <b/>
      <sz val="36"/>
      <color theme="0"/>
      <name val="Arial"/>
      <family val="2"/>
    </font>
    <font>
      <b/>
      <vertAlign val="superscript"/>
      <sz val="26"/>
      <color theme="0"/>
      <name val="Arial"/>
      <family val="2"/>
    </font>
    <font>
      <b/>
      <vertAlign val="superscript"/>
      <sz val="36"/>
      <color theme="0"/>
      <name val="Arial"/>
      <family val="2"/>
    </font>
    <font>
      <b/>
      <sz val="36"/>
      <color theme="0"/>
      <name val="Calibri"/>
      <family val="2"/>
    </font>
    <font>
      <i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rgb="FFC00000"/>
      <name val="Arial"/>
      <family val="2"/>
    </font>
    <font>
      <b/>
      <i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2" fontId="0" fillId="0" borderId="0" xfId="0" applyNumberFormat="1"/>
    <xf numFmtId="164" fontId="0" fillId="0" borderId="0" xfId="0" applyNumberFormat="1"/>
    <xf numFmtId="1" fontId="0" fillId="0" borderId="0" xfId="0" applyNumberFormat="1"/>
    <xf numFmtId="0" fontId="0" fillId="2" borderId="0" xfId="0" applyFill="1"/>
    <xf numFmtId="6" fontId="0" fillId="0" borderId="0" xfId="0" applyNumberFormat="1"/>
    <xf numFmtId="165" fontId="0" fillId="0" borderId="0" xfId="2" applyNumberFormat="1" applyFont="1"/>
    <xf numFmtId="0" fontId="0" fillId="0" borderId="0" xfId="0" applyAlignment="1">
      <alignment wrapText="1"/>
    </xf>
    <xf numFmtId="0" fontId="0" fillId="0" borderId="0" xfId="0" quotePrefix="1"/>
    <xf numFmtId="6" fontId="0" fillId="2" borderId="0" xfId="0" applyNumberFormat="1" applyFill="1"/>
    <xf numFmtId="0" fontId="4" fillId="5" borderId="0" xfId="0" applyFont="1" applyFill="1"/>
    <xf numFmtId="0" fontId="0" fillId="5" borderId="3" xfId="0" applyFill="1" applyBorder="1"/>
    <xf numFmtId="0" fontId="0" fillId="5" borderId="0" xfId="0" applyFill="1" applyBorder="1"/>
    <xf numFmtId="0" fontId="0" fillId="5" borderId="4" xfId="0" applyFill="1" applyBorder="1"/>
    <xf numFmtId="0" fontId="0" fillId="5" borderId="0" xfId="0" applyFill="1"/>
    <xf numFmtId="0" fontId="0" fillId="5" borderId="3" xfId="0" applyFill="1" applyBorder="1" applyAlignment="1">
      <alignment wrapText="1"/>
    </xf>
    <xf numFmtId="0" fontId="0" fillId="5" borderId="0" xfId="0" applyFill="1" applyBorder="1" applyAlignment="1">
      <alignment wrapText="1"/>
    </xf>
    <xf numFmtId="0" fontId="0" fillId="5" borderId="4" xfId="0" applyFill="1" applyBorder="1" applyAlignment="1">
      <alignment wrapText="1"/>
    </xf>
    <xf numFmtId="0" fontId="0" fillId="5" borderId="0" xfId="0" applyFill="1" applyAlignment="1">
      <alignment wrapText="1"/>
    </xf>
    <xf numFmtId="0" fontId="0" fillId="5" borderId="5" xfId="0" applyFill="1" applyBorder="1"/>
    <xf numFmtId="0" fontId="0" fillId="5" borderId="6" xfId="0" applyFill="1" applyBorder="1"/>
    <xf numFmtId="0" fontId="0" fillId="5" borderId="7" xfId="0" applyFill="1" applyBorder="1"/>
    <xf numFmtId="0" fontId="7" fillId="4" borderId="8" xfId="0" applyFont="1" applyFill="1" applyBorder="1" applyAlignment="1"/>
    <xf numFmtId="0" fontId="8" fillId="4" borderId="9" xfId="0" applyFont="1" applyFill="1" applyBorder="1" applyAlignment="1">
      <alignment wrapText="1"/>
    </xf>
    <xf numFmtId="0" fontId="5" fillId="4" borderId="9" xfId="0" applyFont="1" applyFill="1" applyBorder="1" applyAlignment="1"/>
    <xf numFmtId="0" fontId="5" fillId="4" borderId="10" xfId="0" applyFont="1" applyFill="1" applyBorder="1" applyAlignment="1"/>
    <xf numFmtId="0" fontId="4" fillId="4" borderId="3" xfId="0" applyFont="1" applyFill="1" applyBorder="1"/>
    <xf numFmtId="0" fontId="8" fillId="4" borderId="0" xfId="0" applyFont="1" applyFill="1" applyBorder="1" applyAlignment="1">
      <alignment wrapText="1"/>
    </xf>
    <xf numFmtId="0" fontId="0" fillId="4" borderId="0" xfId="0" applyFill="1" applyBorder="1"/>
    <xf numFmtId="0" fontId="0" fillId="4" borderId="4" xfId="0" applyFill="1" applyBorder="1"/>
    <xf numFmtId="0" fontId="7" fillId="4" borderId="0" xfId="0" applyFont="1" applyFill="1" applyBorder="1" applyAlignment="1">
      <alignment horizontal="left" wrapText="1"/>
    </xf>
    <xf numFmtId="0" fontId="14" fillId="5" borderId="3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5" fillId="5" borderId="0" xfId="0" applyFont="1" applyFill="1" applyBorder="1"/>
    <xf numFmtId="0" fontId="15" fillId="5" borderId="0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0" fontId="15" fillId="5" borderId="0" xfId="0" applyFont="1" applyFill="1" applyBorder="1" applyAlignment="1">
      <alignment horizontal="right"/>
    </xf>
    <xf numFmtId="6" fontId="15" fillId="5" borderId="1" xfId="0" applyNumberFormat="1" applyFont="1" applyFill="1" applyBorder="1"/>
    <xf numFmtId="0" fontId="16" fillId="3" borderId="1" xfId="0" applyFont="1" applyFill="1" applyBorder="1" applyAlignment="1">
      <alignment horizontal="right"/>
    </xf>
    <xf numFmtId="164" fontId="16" fillId="3" borderId="1" xfId="0" applyNumberFormat="1" applyFont="1" applyFill="1" applyBorder="1" applyAlignment="1">
      <alignment horizontal="right"/>
    </xf>
    <xf numFmtId="6" fontId="16" fillId="3" borderId="1" xfId="0" applyNumberFormat="1" applyFont="1" applyFill="1" applyBorder="1" applyAlignment="1">
      <alignment horizontal="center"/>
    </xf>
    <xf numFmtId="167" fontId="16" fillId="3" borderId="1" xfId="3" applyNumberFormat="1" applyFont="1" applyFill="1" applyBorder="1"/>
    <xf numFmtId="0" fontId="17" fillId="5" borderId="0" xfId="0" applyFont="1" applyFill="1" applyBorder="1" applyAlignment="1">
      <alignment horizontal="right"/>
    </xf>
    <xf numFmtId="167" fontId="17" fillId="5" borderId="0" xfId="3" applyNumberFormat="1" applyFont="1" applyFill="1" applyBorder="1"/>
    <xf numFmtId="6" fontId="17" fillId="5" borderId="0" xfId="0" applyNumberFormat="1" applyFont="1" applyFill="1" applyBorder="1"/>
    <xf numFmtId="164" fontId="17" fillId="5" borderId="0" xfId="0" applyNumberFormat="1" applyFont="1" applyFill="1" applyBorder="1"/>
    <xf numFmtId="0" fontId="18" fillId="0" borderId="0" xfId="0" applyFont="1" applyFill="1" applyBorder="1" applyAlignment="1"/>
    <xf numFmtId="164" fontId="16" fillId="3" borderId="1" xfId="0" applyNumberFormat="1" applyFont="1" applyFill="1" applyBorder="1" applyAlignment="1">
      <alignment horizontal="center"/>
    </xf>
    <xf numFmtId="164" fontId="15" fillId="5" borderId="1" xfId="0" applyNumberFormat="1" applyFont="1" applyFill="1" applyBorder="1" applyAlignment="1">
      <alignment horizontal="center"/>
    </xf>
    <xf numFmtId="0" fontId="6" fillId="5" borderId="0" xfId="0" applyFont="1" applyFill="1"/>
    <xf numFmtId="166" fontId="15" fillId="2" borderId="2" xfId="1" applyNumberFormat="1" applyFont="1" applyFill="1" applyBorder="1" applyProtection="1">
      <protection locked="0"/>
    </xf>
    <xf numFmtId="6" fontId="15" fillId="2" borderId="2" xfId="0" applyNumberFormat="1" applyFont="1" applyFill="1" applyBorder="1" applyProtection="1">
      <protection locked="0"/>
    </xf>
    <xf numFmtId="165" fontId="18" fillId="3" borderId="0" xfId="2" applyNumberFormat="1" applyFont="1" applyFill="1" applyBorder="1" applyAlignment="1">
      <alignment horizontal="center"/>
    </xf>
    <xf numFmtId="0" fontId="18" fillId="3" borderId="0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 wrapText="1"/>
    </xf>
    <xf numFmtId="0" fontId="8" fillId="4" borderId="0" xfId="0" applyFont="1" applyFill="1" applyBorder="1" applyAlignment="1">
      <alignment horizont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'GeneSys20Orb-Savings Calculator'!$E$21</c:f>
              <c:strCache>
                <c:ptCount val="1"/>
                <c:pt idx="0">
                  <c:v>Labor Time (hr)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C93C-44D2-A01F-70CB992BB367}"/>
              </c:ext>
            </c:extLst>
          </c:dPt>
          <c:dPt>
            <c:idx val="1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C93C-44D2-A01F-70CB992BB367}"/>
              </c:ext>
            </c:extLst>
          </c:dPt>
          <c:dLbls>
            <c:dLbl>
              <c:idx val="0"/>
              <c:layout>
                <c:manualLayout>
                  <c:x val="3.4771413699815241E-2"/>
                  <c:y val="-4.18743702947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93C-44D2-A01F-70CB992BB367}"/>
                </c:ext>
              </c:extLst>
            </c:dLbl>
            <c:dLbl>
              <c:idx val="1"/>
              <c:layout>
                <c:manualLayout>
                  <c:x val="3.0907923288724722E-2"/>
                  <c:y val="-2.9910264496233536E-2"/>
                </c:manualLayout>
              </c:layout>
              <c:tx>
                <c:rich>
                  <a:bodyPr/>
                  <a:lstStyle/>
                  <a:p>
                    <a:fld id="{A95DDAFB-7588-4814-B49C-24B1C788277D}" type="VALUE">
                      <a:rPr lang="en-US" sz="1000" b="1"/>
                      <a:pPr/>
                      <a:t>[VALUE]</a:t>
                    </a:fld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C93C-44D2-A01F-70CB992BB3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'GeneSys20Orb-Savings Calculator'!$D$22:$D$23</c:f>
              <c:strCache>
                <c:ptCount val="2"/>
                <c:pt idx="0">
                  <c:v>Traditional Stripping</c:v>
                </c:pt>
                <c:pt idx="1">
                  <c:v>GeneSyS 28ORB</c:v>
                </c:pt>
              </c:strCache>
            </c:strRef>
          </c:cat>
          <c:val>
            <c:numRef>
              <c:f>'GeneSys20Orb-Savings Calculator'!$E$22:$E$23</c:f>
              <c:numCache>
                <c:formatCode>0.0</c:formatCode>
                <c:ptCount val="2"/>
                <c:pt idx="0">
                  <c:v>72.524999999999991</c:v>
                </c:pt>
                <c:pt idx="1">
                  <c:v>11.111111111111111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3C-44D2-A01F-70CB992BB3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74313544"/>
        <c:axId val="84013120"/>
        <c:axId val="0"/>
      </c:bar3DChart>
      <c:catAx>
        <c:axId val="274313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4013120"/>
        <c:crosses val="autoZero"/>
        <c:auto val="1"/>
        <c:lblAlgn val="ctr"/>
        <c:lblOffset val="100"/>
        <c:noMultiLvlLbl val="0"/>
      </c:catAx>
      <c:valAx>
        <c:axId val="84013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4313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'GeneSys20Orb-Savings Calculator'!$F$21</c:f>
              <c:strCache>
                <c:ptCount val="1"/>
                <c:pt idx="0">
                  <c:v>Labor Cost ($)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DA9A-4129-AE22-9309D47E089B}"/>
              </c:ext>
            </c:extLst>
          </c:dPt>
          <c:dLbls>
            <c:dLbl>
              <c:idx val="0"/>
              <c:layout>
                <c:manualLayout>
                  <c:x val="2.4705877775659513E-2"/>
                  <c:y val="-3.58923173954801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9A-4129-AE22-9309D47E089B}"/>
                </c:ext>
              </c:extLst>
            </c:dLbl>
            <c:dLbl>
              <c:idx val="1"/>
              <c:layout>
                <c:manualLayout>
                  <c:x val="3.1764699997276387E-2"/>
                  <c:y val="-4.1874370294726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A9A-4129-AE22-9309D47E089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'GeneSys20Orb-Savings Calculator'!$D$22:$D$23</c:f>
              <c:strCache>
                <c:ptCount val="2"/>
                <c:pt idx="0">
                  <c:v>Traditional Stripping</c:v>
                </c:pt>
                <c:pt idx="1">
                  <c:v>GeneSyS 28ORB</c:v>
                </c:pt>
              </c:strCache>
            </c:strRef>
          </c:cat>
          <c:val>
            <c:numRef>
              <c:f>'GeneSys20Orb-Savings Calculator'!$F$22:$F$23</c:f>
              <c:numCache>
                <c:formatCode>"$"#,##0_);[Red]\("$"#,##0\)</c:formatCode>
                <c:ptCount val="2"/>
                <c:pt idx="0">
                  <c:v>1305.4499999999998</c:v>
                </c:pt>
                <c:pt idx="1">
                  <c:v>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9A-4129-AE22-9309D47E0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83808336"/>
        <c:axId val="283808008"/>
        <c:axId val="0"/>
      </c:bar3DChart>
      <c:catAx>
        <c:axId val="28380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08008"/>
        <c:crosses val="autoZero"/>
        <c:auto val="1"/>
        <c:lblAlgn val="ctr"/>
        <c:lblOffset val="100"/>
        <c:noMultiLvlLbl val="0"/>
      </c:catAx>
      <c:valAx>
        <c:axId val="283808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_);[Red]\(&quot;$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380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C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Finish Removal Time Comparison </a:t>
            </a:r>
          </a:p>
          <a:p>
            <a:pPr>
              <a:defRPr/>
            </a:pPr>
            <a:r>
              <a:rPr lang="en-US" sz="1000" b="0"/>
              <a:t>(hours)</a:t>
            </a:r>
          </a:p>
        </c:rich>
      </c:tx>
      <c:layout>
        <c:manualLayout>
          <c:xMode val="edge"/>
          <c:yMode val="edge"/>
          <c:x val="0.22701037466404653"/>
          <c:y val="2.874743326488706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9.0936465712901746E-2"/>
          <c:y val="0.21246422739252049"/>
          <c:w val="0.67503013253455113"/>
          <c:h val="0.6434972271176574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Calculations!$D$43</c:f>
              <c:strCache>
                <c:ptCount val="1"/>
                <c:pt idx="0">
                  <c:v>Traditional Stripping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Calculations!$C$44:$C$46</c:f>
              <c:strCache>
                <c:ptCount val="3"/>
                <c:pt idx="0">
                  <c:v>25,000 sq ft</c:v>
                </c:pt>
                <c:pt idx="1">
                  <c:v>50,000 sq ft</c:v>
                </c:pt>
                <c:pt idx="2">
                  <c:v>100,000 sq ft</c:v>
                </c:pt>
              </c:strCache>
            </c:strRef>
          </c:cat>
          <c:val>
            <c:numRef>
              <c:f>Calculations!$D$44:$D$46</c:f>
              <c:numCache>
                <c:formatCode>0.0</c:formatCode>
                <c:ptCount val="3"/>
                <c:pt idx="0">
                  <c:v>36.262499999999996</c:v>
                </c:pt>
                <c:pt idx="1">
                  <c:v>72.524999999999991</c:v>
                </c:pt>
                <c:pt idx="2">
                  <c:v>145.04999999999998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D1-4050-AF19-4C6E3F94E6E6}"/>
            </c:ext>
          </c:extLst>
        </c:ser>
        <c:ser>
          <c:idx val="1"/>
          <c:order val="1"/>
          <c:tx>
            <c:strRef>
              <c:f>Calculations!$E$43</c:f>
              <c:strCache>
                <c:ptCount val="1"/>
                <c:pt idx="0">
                  <c:v>GeneSys 28 Orbital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invertIfNegative val="0"/>
          <c:cat>
            <c:strRef>
              <c:f>Calculations!$C$44:$C$46</c:f>
              <c:strCache>
                <c:ptCount val="3"/>
                <c:pt idx="0">
                  <c:v>25,000 sq ft</c:v>
                </c:pt>
                <c:pt idx="1">
                  <c:v>50,000 sq ft</c:v>
                </c:pt>
                <c:pt idx="2">
                  <c:v>100,000 sq ft</c:v>
                </c:pt>
              </c:strCache>
            </c:strRef>
          </c:cat>
          <c:val>
            <c:numRef>
              <c:f>Calculations!$E$44:$E$46</c:f>
              <c:numCache>
                <c:formatCode>0.0</c:formatCode>
                <c:ptCount val="3"/>
                <c:pt idx="0">
                  <c:v>5.5555555555555554</c:v>
                </c:pt>
                <c:pt idx="1">
                  <c:v>11.111111111111111</c:v>
                </c:pt>
                <c:pt idx="2">
                  <c:v>22.222222222222221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D1-4050-AF19-4C6E3F94E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61789080"/>
        <c:axId val="361788096"/>
        <c:axId val="0"/>
      </c:bar3DChart>
      <c:catAx>
        <c:axId val="36178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88096"/>
        <c:crosses val="autoZero"/>
        <c:auto val="1"/>
        <c:lblAlgn val="ctr"/>
        <c:lblOffset val="100"/>
        <c:noMultiLvlLbl val="0"/>
      </c:catAx>
      <c:valAx>
        <c:axId val="361788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1789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5444495385348143"/>
          <c:y val="0.40503031576905052"/>
          <c:w val="0.23950261877645709"/>
          <c:h val="0.151437856715549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258233</xdr:colOff>
      <xdr:row>30</xdr:row>
      <xdr:rowOff>123822</xdr:rowOff>
    </xdr:from>
    <xdr:to>
      <xdr:col>6</xdr:col>
      <xdr:colOff>194733</xdr:colOff>
      <xdr:row>45</xdr:row>
      <xdr:rowOff>47623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193633</xdr:colOff>
      <xdr:row>30</xdr:row>
      <xdr:rowOff>123823</xdr:rowOff>
    </xdr:from>
    <xdr:to>
      <xdr:col>12</xdr:col>
      <xdr:colOff>317498</xdr:colOff>
      <xdr:row>45</xdr:row>
      <xdr:rowOff>47624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29633</xdr:colOff>
      <xdr:row>11</xdr:row>
      <xdr:rowOff>4232</xdr:rowOff>
    </xdr:from>
    <xdr:to>
      <xdr:col>12</xdr:col>
      <xdr:colOff>457200</xdr:colOff>
      <xdr:row>12</xdr:row>
      <xdr:rowOff>22860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33" y="2452157"/>
          <a:ext cx="8104717" cy="367243"/>
        </a:xfrm>
        <a:prstGeom prst="rect">
          <a:avLst/>
        </a:prstGeom>
      </xdr:spPr>
    </xdr:pic>
    <xdr:clientData/>
  </xdr:twoCellAnchor>
  <xdr:twoCellAnchor editAs="oneCell">
    <xdr:from>
      <xdr:col>6</xdr:col>
      <xdr:colOff>499533</xdr:colOff>
      <xdr:row>0</xdr:row>
      <xdr:rowOff>88900</xdr:rowOff>
    </xdr:from>
    <xdr:to>
      <xdr:col>11</xdr:col>
      <xdr:colOff>334434</xdr:colOff>
      <xdr:row>1</xdr:row>
      <xdr:rowOff>289560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176183" y="88900"/>
          <a:ext cx="2901951" cy="606425"/>
        </a:xfrm>
        <a:prstGeom prst="rect">
          <a:avLst/>
        </a:prstGeom>
      </xdr:spPr>
    </xdr:pic>
    <xdr:clientData/>
  </xdr:twoCellAnchor>
  <xdr:twoCellAnchor editAs="oneCell">
    <xdr:from>
      <xdr:col>8</xdr:col>
      <xdr:colOff>220980</xdr:colOff>
      <xdr:row>15</xdr:row>
      <xdr:rowOff>38100</xdr:rowOff>
    </xdr:from>
    <xdr:to>
      <xdr:col>11</xdr:col>
      <xdr:colOff>121074</xdr:colOff>
      <xdr:row>26</xdr:row>
      <xdr:rowOff>113287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F6A797-6224-B905-DABB-5BCD381F59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54585"/>
        <a:stretch/>
      </xdr:blipFill>
      <xdr:spPr>
        <a:xfrm>
          <a:off x="5958840" y="3390900"/>
          <a:ext cx="1866054" cy="2292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298450</xdr:colOff>
      <xdr:row>40</xdr:row>
      <xdr:rowOff>2117</xdr:rowOff>
    </xdr:from>
    <xdr:to>
      <xdr:col>12</xdr:col>
      <xdr:colOff>550334</xdr:colOff>
      <xdr:row>56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8"/>
  <sheetViews>
    <sheetView tabSelected="1" workbookViewId="0">
      <selection activeCell="E17" sqref="E17"/>
    </sheetView>
  </sheetViews>
  <sheetFormatPr defaultColWidth="9" defaultRowHeight="14.4" x14ac:dyDescent="0.55000000000000004"/>
  <cols>
    <col min="1" max="1" width="7.578125" style="16" customWidth="1"/>
    <col min="2" max="2" width="9" style="16"/>
    <col min="3" max="3" width="9" style="16" customWidth="1"/>
    <col min="4" max="4" width="12.41796875" style="16" customWidth="1"/>
    <col min="5" max="5" width="10.41796875" style="16" customWidth="1"/>
    <col min="6" max="6" width="11.68359375" style="16" customWidth="1"/>
    <col min="7" max="7" width="10" style="16" customWidth="1"/>
    <col min="8" max="12" width="9" style="16"/>
    <col min="13" max="13" width="7" style="16" customWidth="1"/>
    <col min="14" max="16384" width="9" style="16"/>
  </cols>
  <sheetData>
    <row r="1" spans="1:13" s="12" customFormat="1" ht="32.25" customHeight="1" x14ac:dyDescent="0.85">
      <c r="A1" s="24"/>
      <c r="B1" s="56" t="s">
        <v>44</v>
      </c>
      <c r="C1" s="56"/>
      <c r="D1" s="56"/>
      <c r="E1" s="56"/>
      <c r="F1" s="56"/>
      <c r="G1" s="25"/>
      <c r="H1" s="26"/>
      <c r="I1" s="26"/>
      <c r="J1" s="26"/>
      <c r="K1" s="26"/>
      <c r="L1" s="26"/>
      <c r="M1" s="27"/>
    </row>
    <row r="2" spans="1:13" ht="23.1" x14ac:dyDescent="0.85">
      <c r="A2" s="28"/>
      <c r="B2" s="57"/>
      <c r="C2" s="57"/>
      <c r="D2" s="57"/>
      <c r="E2" s="57"/>
      <c r="F2" s="57"/>
      <c r="G2" s="29"/>
      <c r="H2" s="30"/>
      <c r="I2" s="30"/>
      <c r="J2" s="30"/>
      <c r="K2" s="30"/>
      <c r="L2" s="30"/>
      <c r="M2" s="31"/>
    </row>
    <row r="3" spans="1:13" ht="9.75" customHeight="1" x14ac:dyDescent="0.85">
      <c r="A3" s="28"/>
      <c r="B3" s="32"/>
      <c r="C3" s="32"/>
      <c r="D3" s="32"/>
      <c r="E3" s="32"/>
      <c r="F3" s="32"/>
      <c r="G3" s="32"/>
      <c r="H3" s="30"/>
      <c r="I3" s="30"/>
      <c r="J3" s="30"/>
      <c r="K3" s="30"/>
      <c r="L3" s="30"/>
      <c r="M3" s="31"/>
    </row>
    <row r="4" spans="1:13" ht="18.75" customHeight="1" x14ac:dyDescent="0.55000000000000004">
      <c r="A4" s="58" t="s">
        <v>50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</row>
    <row r="5" spans="1:13" ht="18.75" customHeight="1" x14ac:dyDescent="0.55000000000000004">
      <c r="A5" s="58"/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60"/>
    </row>
    <row r="6" spans="1:13" ht="15" customHeight="1" x14ac:dyDescent="0.55000000000000004">
      <c r="A6" s="58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60"/>
    </row>
    <row r="7" spans="1:13" ht="15" customHeight="1" x14ac:dyDescent="0.55000000000000004">
      <c r="A7" s="58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60"/>
    </row>
    <row r="8" spans="1:13" ht="15" customHeight="1" x14ac:dyDescent="0.55000000000000004">
      <c r="A8" s="58"/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60"/>
    </row>
    <row r="9" spans="1:13" ht="15" customHeight="1" x14ac:dyDescent="0.55000000000000004">
      <c r="A9" s="58"/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60"/>
    </row>
    <row r="10" spans="1:13" ht="15" customHeight="1" x14ac:dyDescent="0.55000000000000004">
      <c r="A10" s="58"/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60"/>
    </row>
    <row r="11" spans="1:13" ht="15" customHeight="1" x14ac:dyDescent="0.55000000000000004">
      <c r="A11" s="58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60"/>
    </row>
    <row r="12" spans="1:13" ht="27.75" customHeight="1" x14ac:dyDescent="0.55000000000000004">
      <c r="A12" s="13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5"/>
    </row>
    <row r="13" spans="1:13" x14ac:dyDescent="0.55000000000000004">
      <c r="A13" s="13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5"/>
    </row>
    <row r="14" spans="1:13" x14ac:dyDescent="0.55000000000000004">
      <c r="A14" s="61" t="s">
        <v>38</v>
      </c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3"/>
    </row>
    <row r="15" spans="1:13" ht="14.7" thickBot="1" x14ac:dyDescent="0.6">
      <c r="A15" s="33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15"/>
    </row>
    <row r="16" spans="1:13" ht="14.7" thickBot="1" x14ac:dyDescent="0.6">
      <c r="A16" s="13"/>
      <c r="B16" s="14"/>
      <c r="C16" s="35" t="s">
        <v>37</v>
      </c>
      <c r="D16" s="35"/>
      <c r="E16" s="52">
        <v>50000</v>
      </c>
      <c r="F16" s="35" t="s">
        <v>17</v>
      </c>
      <c r="G16" s="35"/>
      <c r="H16" s="35"/>
      <c r="I16" s="35"/>
      <c r="J16" s="14"/>
      <c r="K16" s="14"/>
      <c r="L16" s="14"/>
      <c r="M16" s="15"/>
    </row>
    <row r="17" spans="1:13" ht="14.7" thickBot="1" x14ac:dyDescent="0.6">
      <c r="A17" s="13"/>
      <c r="B17" s="14"/>
      <c r="C17" s="35"/>
      <c r="D17" s="35"/>
      <c r="E17" s="35"/>
      <c r="F17" s="35"/>
      <c r="G17" s="35"/>
      <c r="H17" s="35"/>
      <c r="I17" s="35"/>
      <c r="J17" s="14"/>
      <c r="K17" s="14"/>
      <c r="L17" s="14"/>
      <c r="M17" s="15"/>
    </row>
    <row r="18" spans="1:13" ht="14.7" thickBot="1" x14ac:dyDescent="0.6">
      <c r="A18" s="13"/>
      <c r="B18" s="14"/>
      <c r="C18" s="35" t="s">
        <v>36</v>
      </c>
      <c r="D18" s="35"/>
      <c r="E18" s="53">
        <v>18</v>
      </c>
      <c r="F18" s="35" t="s">
        <v>28</v>
      </c>
      <c r="G18" s="35"/>
      <c r="H18" s="35"/>
      <c r="I18" s="35"/>
      <c r="J18" s="14"/>
      <c r="K18" s="14"/>
      <c r="L18" s="14"/>
      <c r="M18" s="15"/>
    </row>
    <row r="19" spans="1:13" x14ac:dyDescent="0.55000000000000004">
      <c r="A19" s="13"/>
      <c r="B19" s="14"/>
      <c r="C19" s="35"/>
      <c r="D19" s="35"/>
      <c r="E19" s="35"/>
      <c r="F19" s="35"/>
      <c r="G19" s="35"/>
      <c r="H19" s="35"/>
      <c r="I19" s="35"/>
      <c r="J19" s="14"/>
      <c r="K19" s="14"/>
      <c r="L19" s="14"/>
      <c r="M19" s="15"/>
    </row>
    <row r="20" spans="1:13" x14ac:dyDescent="0.55000000000000004">
      <c r="A20" s="17"/>
      <c r="B20" s="18"/>
      <c r="C20" s="35"/>
      <c r="D20" s="35"/>
      <c r="E20" s="35"/>
      <c r="F20" s="35"/>
      <c r="G20" s="35"/>
      <c r="H20" s="35"/>
      <c r="I20" s="35"/>
      <c r="J20" s="14"/>
      <c r="K20" s="18"/>
      <c r="L20" s="18"/>
      <c r="M20" s="19"/>
    </row>
    <row r="21" spans="1:13" s="20" customFormat="1" ht="28.5" x14ac:dyDescent="0.55000000000000004">
      <c r="A21" s="13"/>
      <c r="B21" s="14"/>
      <c r="C21" s="36"/>
      <c r="D21" s="36"/>
      <c r="E21" s="37" t="s">
        <v>39</v>
      </c>
      <c r="F21" s="37" t="s">
        <v>40</v>
      </c>
      <c r="G21" s="36"/>
      <c r="H21" s="36"/>
      <c r="I21" s="36"/>
      <c r="J21" s="18"/>
      <c r="K21" s="14"/>
      <c r="L21" s="14"/>
      <c r="M21" s="15"/>
    </row>
    <row r="22" spans="1:13" x14ac:dyDescent="0.55000000000000004">
      <c r="A22" s="13"/>
      <c r="B22" s="14"/>
      <c r="C22" s="35"/>
      <c r="D22" s="38" t="s">
        <v>32</v>
      </c>
      <c r="E22" s="50">
        <f>Calculations!H29</f>
        <v>72.524999999999991</v>
      </c>
      <c r="F22" s="39">
        <f>Calculations!H38</f>
        <v>1305.4499999999998</v>
      </c>
      <c r="G22" s="35"/>
      <c r="H22" s="35"/>
      <c r="I22" s="35"/>
      <c r="J22" s="14"/>
      <c r="K22" s="14"/>
      <c r="L22" s="14"/>
      <c r="M22" s="15"/>
    </row>
    <row r="23" spans="1:13" x14ac:dyDescent="0.55000000000000004">
      <c r="A23" s="13"/>
      <c r="B23" s="14"/>
      <c r="C23" s="35"/>
      <c r="D23" s="38" t="s">
        <v>49</v>
      </c>
      <c r="E23" s="50">
        <f>Calculations!D29</f>
        <v>11.111111111111111</v>
      </c>
      <c r="F23" s="39">
        <f>Calculations!D38</f>
        <v>200</v>
      </c>
      <c r="G23" s="35"/>
      <c r="H23" s="35"/>
      <c r="I23" s="35"/>
      <c r="J23" s="14"/>
      <c r="K23" s="14"/>
      <c r="L23" s="14"/>
      <c r="M23" s="15"/>
    </row>
    <row r="24" spans="1:13" x14ac:dyDescent="0.55000000000000004">
      <c r="A24" s="13"/>
      <c r="B24" s="14"/>
      <c r="C24" s="35"/>
      <c r="D24" s="35"/>
      <c r="E24" s="35"/>
      <c r="F24" s="35"/>
      <c r="G24" s="35"/>
      <c r="H24" s="35"/>
      <c r="I24" s="35"/>
      <c r="J24" s="14"/>
      <c r="K24" s="14"/>
      <c r="L24" s="14"/>
      <c r="M24" s="15"/>
    </row>
    <row r="25" spans="1:13" x14ac:dyDescent="0.55000000000000004">
      <c r="A25" s="13"/>
      <c r="B25" s="14"/>
      <c r="C25" s="35"/>
      <c r="D25" s="40" t="s">
        <v>43</v>
      </c>
      <c r="E25" s="41">
        <f>Calculations!D31</f>
        <v>61.413888888888877</v>
      </c>
      <c r="F25" s="42" t="s">
        <v>45</v>
      </c>
      <c r="G25" s="35"/>
      <c r="H25" s="35"/>
      <c r="I25" s="35"/>
      <c r="J25" s="14"/>
      <c r="K25" s="14"/>
      <c r="L25" s="14"/>
      <c r="M25" s="15"/>
    </row>
    <row r="26" spans="1:13" x14ac:dyDescent="0.55000000000000004">
      <c r="A26" s="13"/>
      <c r="B26" s="14"/>
      <c r="C26" s="35"/>
      <c r="D26" s="40"/>
      <c r="E26" s="43">
        <f>Calculations!D40</f>
        <v>1105.4499999999998</v>
      </c>
      <c r="F26" s="49"/>
      <c r="G26" s="35"/>
      <c r="H26" s="35"/>
      <c r="I26" s="35"/>
      <c r="J26" s="14"/>
      <c r="K26" s="14"/>
      <c r="L26" s="14"/>
      <c r="M26" s="15"/>
    </row>
    <row r="27" spans="1:13" x14ac:dyDescent="0.55000000000000004">
      <c r="A27" s="13"/>
      <c r="B27" s="14"/>
      <c r="C27" s="35"/>
      <c r="D27" s="44"/>
      <c r="E27" s="45"/>
      <c r="F27" s="46"/>
      <c r="G27" s="35"/>
      <c r="H27" s="35"/>
      <c r="I27" s="35"/>
      <c r="J27" s="14"/>
      <c r="K27" s="14"/>
      <c r="L27" s="14"/>
      <c r="M27" s="15"/>
    </row>
    <row r="28" spans="1:13" ht="22.2" x14ac:dyDescent="0.7">
      <c r="A28" s="13"/>
      <c r="B28" s="14"/>
      <c r="C28" s="35"/>
      <c r="D28" s="35"/>
      <c r="E28" s="35"/>
      <c r="F28" s="44"/>
      <c r="G28" s="47"/>
      <c r="H28" s="46"/>
      <c r="I28" s="35"/>
      <c r="J28" s="14"/>
      <c r="K28" s="48"/>
      <c r="L28" s="14"/>
      <c r="M28" s="15"/>
    </row>
    <row r="29" spans="1:13" ht="22.2" x14ac:dyDescent="0.7">
      <c r="A29" s="13"/>
      <c r="B29" s="14"/>
      <c r="C29" s="35"/>
      <c r="D29" s="35"/>
      <c r="E29" s="54">
        <f>1-E23/E22</f>
        <v>0.84679612394193571</v>
      </c>
      <c r="F29" s="54">
        <f>1-E23/E22</f>
        <v>0.84679612394193571</v>
      </c>
      <c r="G29" s="55" t="s">
        <v>42</v>
      </c>
      <c r="H29" s="55"/>
      <c r="I29" s="55"/>
      <c r="J29" s="55"/>
      <c r="K29" s="14"/>
      <c r="L29" s="14"/>
      <c r="M29" s="15"/>
    </row>
    <row r="30" spans="1:13" x14ac:dyDescent="0.55000000000000004">
      <c r="A30" s="13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5"/>
    </row>
    <row r="31" spans="1:13" x14ac:dyDescent="0.55000000000000004">
      <c r="A31" s="13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5"/>
    </row>
    <row r="32" spans="1:13" x14ac:dyDescent="0.55000000000000004">
      <c r="A32" s="13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5"/>
    </row>
    <row r="33" spans="1:13" x14ac:dyDescent="0.55000000000000004">
      <c r="A33" s="1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5"/>
    </row>
    <row r="34" spans="1:13" x14ac:dyDescent="0.55000000000000004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5"/>
    </row>
    <row r="35" spans="1:13" x14ac:dyDescent="0.55000000000000004">
      <c r="A35" s="13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5"/>
    </row>
    <row r="36" spans="1:13" x14ac:dyDescent="0.55000000000000004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5"/>
    </row>
    <row r="37" spans="1:13" x14ac:dyDescent="0.55000000000000004">
      <c r="A37" s="13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5"/>
    </row>
    <row r="38" spans="1:13" x14ac:dyDescent="0.55000000000000004">
      <c r="A38" s="13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5"/>
    </row>
    <row r="39" spans="1:13" x14ac:dyDescent="0.55000000000000004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5"/>
    </row>
    <row r="40" spans="1:13" x14ac:dyDescent="0.55000000000000004">
      <c r="A40" s="13"/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5"/>
    </row>
    <row r="41" spans="1:13" x14ac:dyDescent="0.55000000000000004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5"/>
    </row>
    <row r="42" spans="1:13" x14ac:dyDescent="0.55000000000000004">
      <c r="A42" s="13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5"/>
    </row>
    <row r="43" spans="1:13" x14ac:dyDescent="0.55000000000000004">
      <c r="A43" s="13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5"/>
    </row>
    <row r="44" spans="1:13" x14ac:dyDescent="0.55000000000000004">
      <c r="A44" s="13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5"/>
    </row>
    <row r="45" spans="1:13" x14ac:dyDescent="0.55000000000000004">
      <c r="A45" s="13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5"/>
    </row>
    <row r="46" spans="1:13" x14ac:dyDescent="0.55000000000000004">
      <c r="A46" s="13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5"/>
    </row>
    <row r="47" spans="1:13" x14ac:dyDescent="0.55000000000000004">
      <c r="A47" s="13"/>
      <c r="B47" s="51" t="s">
        <v>41</v>
      </c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5"/>
    </row>
    <row r="48" spans="1:13" ht="14.7" thickBot="1" x14ac:dyDescent="0.6">
      <c r="A48" s="21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3"/>
    </row>
  </sheetData>
  <sheetProtection algorithmName="SHA-512" hashValue="2y49ylaZpgcSZeU/5FUr75F2qpkDspo1f3pFVoN0VxxwgGFGuDx8TNeCemQ0lmbqBziCGkWq9hu7zUe8zUckAQ==" saltValue="1HDlbL5whTOVcyxLn39V6A==" spinCount="100000" sheet="1" objects="1" scenarios="1"/>
  <protectedRanges>
    <protectedRange sqref="E16 E18" name="Range1"/>
  </protectedRanges>
  <mergeCells count="5">
    <mergeCell ref="E29:F29"/>
    <mergeCell ref="G29:J29"/>
    <mergeCell ref="B1:F2"/>
    <mergeCell ref="A4:M11"/>
    <mergeCell ref="A14:M14"/>
  </mergeCells>
  <pageMargins left="0.25" right="0.25" top="0.75" bottom="0.75" header="0.3" footer="0.3"/>
  <pageSetup scale="8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6"/>
  <sheetViews>
    <sheetView workbookViewId="0">
      <selection activeCell="D26" sqref="D26"/>
    </sheetView>
  </sheetViews>
  <sheetFormatPr defaultRowHeight="14.4" x14ac:dyDescent="0.55000000000000004"/>
  <cols>
    <col min="3" max="3" width="11.15625" customWidth="1"/>
    <col min="4" max="4" width="10.26171875" customWidth="1"/>
    <col min="8" max="8" width="11.41796875" customWidth="1"/>
  </cols>
  <sheetData>
    <row r="1" spans="1:14" x14ac:dyDescent="0.55000000000000004">
      <c r="A1" s="1" t="s">
        <v>48</v>
      </c>
    </row>
    <row r="5" spans="1:14" x14ac:dyDescent="0.55000000000000004">
      <c r="A5" t="s">
        <v>0</v>
      </c>
      <c r="D5" s="6">
        <f>'GeneSys20Orb-Savings Calculator'!E16</f>
        <v>50000</v>
      </c>
      <c r="E5" t="s">
        <v>17</v>
      </c>
    </row>
    <row r="7" spans="1:14" x14ac:dyDescent="0.55000000000000004">
      <c r="A7" s="2" t="s">
        <v>47</v>
      </c>
      <c r="G7" s="2" t="s">
        <v>8</v>
      </c>
    </row>
    <row r="9" spans="1:14" x14ac:dyDescent="0.55000000000000004">
      <c r="A9" t="s">
        <v>1</v>
      </c>
      <c r="D9">
        <f>(20-2)/12</f>
        <v>1.5</v>
      </c>
      <c r="E9" t="s">
        <v>18</v>
      </c>
      <c r="G9" t="s">
        <v>14</v>
      </c>
    </row>
    <row r="11" spans="1:14" x14ac:dyDescent="0.55000000000000004">
      <c r="A11" t="s">
        <v>2</v>
      </c>
      <c r="D11">
        <v>50</v>
      </c>
      <c r="E11" t="s">
        <v>19</v>
      </c>
      <c r="G11">
        <v>1000</v>
      </c>
      <c r="H11" t="s">
        <v>9</v>
      </c>
      <c r="I11" t="s">
        <v>10</v>
      </c>
      <c r="J11">
        <v>79.8</v>
      </c>
      <c r="K11" t="s">
        <v>11</v>
      </c>
      <c r="M11">
        <v>752</v>
      </c>
      <c r="N11" t="s">
        <v>12</v>
      </c>
    </row>
    <row r="13" spans="1:14" x14ac:dyDescent="0.55000000000000004">
      <c r="A13" t="s">
        <v>3</v>
      </c>
      <c r="D13">
        <v>0.1</v>
      </c>
      <c r="E13" t="s">
        <v>22</v>
      </c>
      <c r="G13" t="s">
        <v>13</v>
      </c>
    </row>
    <row r="15" spans="1:14" x14ac:dyDescent="0.55000000000000004">
      <c r="A15" t="s">
        <v>20</v>
      </c>
      <c r="D15">
        <v>13</v>
      </c>
      <c r="E15" t="s">
        <v>21</v>
      </c>
      <c r="G15">
        <v>1000</v>
      </c>
      <c r="H15" t="s">
        <v>9</v>
      </c>
      <c r="I15" t="s">
        <v>10</v>
      </c>
      <c r="J15" s="4">
        <f>J11/(20/17)</f>
        <v>67.83</v>
      </c>
      <c r="K15" t="s">
        <v>11</v>
      </c>
      <c r="M15" s="5">
        <f>M11*(20/17)</f>
        <v>884.70588235294122</v>
      </c>
      <c r="N15" t="s">
        <v>12</v>
      </c>
    </row>
    <row r="17" spans="1:14" x14ac:dyDescent="0.55000000000000004">
      <c r="A17" t="s">
        <v>4</v>
      </c>
      <c r="D17">
        <f>D15/D13</f>
        <v>130</v>
      </c>
      <c r="E17" t="s">
        <v>11</v>
      </c>
      <c r="G17" t="s">
        <v>15</v>
      </c>
    </row>
    <row r="19" spans="1:14" x14ac:dyDescent="0.55000000000000004">
      <c r="A19" t="s">
        <v>5</v>
      </c>
      <c r="D19">
        <f>3.5*60</f>
        <v>210</v>
      </c>
      <c r="E19" t="s">
        <v>11</v>
      </c>
      <c r="G19">
        <v>1000</v>
      </c>
      <c r="H19" t="s">
        <v>9</v>
      </c>
      <c r="I19" t="s">
        <v>10</v>
      </c>
      <c r="J19">
        <v>19.2</v>
      </c>
      <c r="K19" t="s">
        <v>11</v>
      </c>
      <c r="M19">
        <v>3125</v>
      </c>
      <c r="N19" t="s">
        <v>12</v>
      </c>
    </row>
    <row r="21" spans="1:14" x14ac:dyDescent="0.55000000000000004">
      <c r="A21" t="s">
        <v>23</v>
      </c>
      <c r="D21">
        <f>D9*D11*60</f>
        <v>4500</v>
      </c>
      <c r="G21" t="s">
        <v>16</v>
      </c>
    </row>
    <row r="23" spans="1:14" x14ac:dyDescent="0.55000000000000004">
      <c r="A23" t="s">
        <v>6</v>
      </c>
      <c r="D23">
        <f>D9*D11*D17</f>
        <v>9750</v>
      </c>
      <c r="G23">
        <v>1000</v>
      </c>
      <c r="H23" t="s">
        <v>9</v>
      </c>
      <c r="I23" t="s">
        <v>10</v>
      </c>
      <c r="J23" s="4">
        <f>J15+J19</f>
        <v>87.03</v>
      </c>
      <c r="K23" t="s">
        <v>11</v>
      </c>
      <c r="M23" s="5">
        <f>(60/J23)*G23</f>
        <v>689.41744226128924</v>
      </c>
      <c r="N23" t="s">
        <v>12</v>
      </c>
    </row>
    <row r="24" spans="1:14" x14ac:dyDescent="0.55000000000000004">
      <c r="J24">
        <f>J23/60</f>
        <v>1.4505000000000001</v>
      </c>
    </row>
    <row r="25" spans="1:14" x14ac:dyDescent="0.55000000000000004">
      <c r="A25" t="s">
        <v>7</v>
      </c>
      <c r="D25" s="5">
        <f>D19*D9*D11</f>
        <v>15750</v>
      </c>
    </row>
    <row r="29" spans="1:14" x14ac:dyDescent="0.55000000000000004">
      <c r="A29" t="s">
        <v>24</v>
      </c>
      <c r="D29" s="4">
        <f>D5/D21</f>
        <v>11.111111111111111</v>
      </c>
      <c r="E29" t="s">
        <v>25</v>
      </c>
      <c r="H29" s="4">
        <f>D5/M23</f>
        <v>72.524999999999991</v>
      </c>
      <c r="I29" t="s">
        <v>25</v>
      </c>
    </row>
    <row r="31" spans="1:14" x14ac:dyDescent="0.55000000000000004">
      <c r="A31" t="s">
        <v>29</v>
      </c>
      <c r="D31" s="4">
        <f>H29-D29</f>
        <v>61.413888888888877</v>
      </c>
      <c r="E31" t="s">
        <v>25</v>
      </c>
    </row>
    <row r="32" spans="1:14" x14ac:dyDescent="0.55000000000000004">
      <c r="D32" s="3">
        <f>D31/40</f>
        <v>1.535347222222222</v>
      </c>
      <c r="E32" t="s">
        <v>26</v>
      </c>
    </row>
    <row r="33" spans="1:8" x14ac:dyDescent="0.55000000000000004">
      <c r="D33" s="8">
        <f>D29/H29-1</f>
        <v>-0.84679612394193571</v>
      </c>
    </row>
    <row r="36" spans="1:8" x14ac:dyDescent="0.55000000000000004">
      <c r="A36" t="s">
        <v>27</v>
      </c>
      <c r="D36" s="11">
        <f>'GeneSys20Orb-Savings Calculator'!E18</f>
        <v>18</v>
      </c>
      <c r="E36" t="s">
        <v>28</v>
      </c>
    </row>
    <row r="38" spans="1:8" x14ac:dyDescent="0.55000000000000004">
      <c r="A38" t="s">
        <v>31</v>
      </c>
      <c r="D38" s="7">
        <f>D29*D36</f>
        <v>200</v>
      </c>
      <c r="H38" s="7">
        <f>H29*D36</f>
        <v>1305.4499999999998</v>
      </c>
    </row>
    <row r="40" spans="1:8" x14ac:dyDescent="0.55000000000000004">
      <c r="A40" t="s">
        <v>30</v>
      </c>
      <c r="D40" s="7">
        <f>H38-D38</f>
        <v>1105.4499999999998</v>
      </c>
    </row>
    <row r="43" spans="1:8" s="9" customFormat="1" ht="28.8" x14ac:dyDescent="0.55000000000000004">
      <c r="D43" s="9" t="s">
        <v>32</v>
      </c>
      <c r="E43" s="9" t="s">
        <v>46</v>
      </c>
    </row>
    <row r="44" spans="1:8" x14ac:dyDescent="0.55000000000000004">
      <c r="C44" s="10" t="s">
        <v>33</v>
      </c>
      <c r="D44" s="4">
        <f>25000/M$23</f>
        <v>36.262499999999996</v>
      </c>
      <c r="E44" s="4">
        <f>25000/D$21</f>
        <v>5.5555555555555554</v>
      </c>
    </row>
    <row r="45" spans="1:8" x14ac:dyDescent="0.55000000000000004">
      <c r="C45" s="10" t="s">
        <v>34</v>
      </c>
      <c r="D45" s="4">
        <f>50000/M$23</f>
        <v>72.524999999999991</v>
      </c>
      <c r="E45" s="4">
        <f>50000/D$21</f>
        <v>11.111111111111111</v>
      </c>
    </row>
    <row r="46" spans="1:8" x14ac:dyDescent="0.55000000000000004">
      <c r="C46" s="10" t="s">
        <v>35</v>
      </c>
      <c r="D46" s="4">
        <f>100000/M$23</f>
        <v>145.04999999999998</v>
      </c>
      <c r="E46" s="4">
        <f>100000/D$21</f>
        <v>22.222222222222221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GeneSys20Orb-Savings Calculator</vt:lpstr>
      <vt:lpstr>Calculations</vt:lpstr>
      <vt:lpstr>'GeneSys20Orb-Savings Calculator'!Print_Area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Kyle Strait</dc:creator>
  <cp:lastModifiedBy>Kyle Strait</cp:lastModifiedBy>
  <cp:lastPrinted>2018-12-21T17:58:32Z</cp:lastPrinted>
  <dcterms:created xsi:type="dcterms:W3CDTF">2018-12-20T13:42:23Z</dcterms:created>
  <dcterms:modified xsi:type="dcterms:W3CDTF">2022-11-17T22:07:33Z</dcterms:modified>
</cp:coreProperties>
</file>